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ТСЖ\Собрание 2021 отчетно выборное\"/>
    </mc:Choice>
  </mc:AlternateContent>
  <bookViews>
    <workbookView xWindow="0" yWindow="0" windowWidth="23040" windowHeight="9384"/>
  </bookViews>
  <sheets>
    <sheet name="Смета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2" i="1"/>
  <c r="F42" i="1" s="1"/>
  <c r="F41" i="1"/>
  <c r="F40" i="1"/>
  <c r="F39" i="1"/>
  <c r="F38" i="1"/>
  <c r="F37" i="1"/>
  <c r="F34" i="1"/>
  <c r="F33" i="1"/>
  <c r="E33" i="1"/>
  <c r="F32" i="1"/>
  <c r="E32" i="1"/>
  <c r="F31" i="1"/>
  <c r="E31" i="1"/>
  <c r="E35" i="1" s="1"/>
  <c r="F35" i="1" s="1"/>
  <c r="F29" i="1"/>
  <c r="F26" i="1"/>
  <c r="H22" i="1"/>
  <c r="I22" i="1" s="1"/>
  <c r="E22" i="1"/>
  <c r="F22" i="1" s="1"/>
  <c r="H21" i="1"/>
  <c r="I21" i="1" s="1"/>
  <c r="E21" i="1"/>
  <c r="F21" i="1" s="1"/>
  <c r="H20" i="1"/>
  <c r="I20" i="1" s="1"/>
  <c r="E20" i="1"/>
  <c r="F20" i="1" s="1"/>
  <c r="H19" i="1"/>
  <c r="I19" i="1" s="1"/>
  <c r="E19" i="1"/>
  <c r="F19" i="1" s="1"/>
  <c r="H18" i="1"/>
  <c r="I18" i="1" s="1"/>
  <c r="E18" i="1"/>
  <c r="F18" i="1" s="1"/>
  <c r="H17" i="1"/>
  <c r="I17" i="1" s="1"/>
  <c r="E17" i="1"/>
  <c r="F17" i="1" s="1"/>
  <c r="H16" i="1"/>
  <c r="I16" i="1" s="1"/>
  <c r="E16" i="1"/>
  <c r="E15" i="1" s="1"/>
  <c r="H15" i="1"/>
  <c r="G15" i="1"/>
  <c r="E9" i="1"/>
  <c r="E7" i="1"/>
  <c r="H28" i="1" l="1"/>
  <c r="I28" i="1" s="1"/>
  <c r="H29" i="1"/>
  <c r="I29" i="1" s="1"/>
  <c r="F15" i="1"/>
  <c r="I15" i="1"/>
  <c r="F16" i="1"/>
  <c r="I30" i="1" l="1"/>
  <c r="E25" i="1" s="1"/>
  <c r="E27" i="1" l="1"/>
  <c r="F25" i="1"/>
  <c r="F27" i="1" l="1"/>
  <c r="E43" i="1"/>
  <c r="E45" i="1" l="1"/>
  <c r="E10" i="1" s="1"/>
  <c r="E11" i="1" s="1"/>
  <c r="F43" i="1"/>
  <c r="F45" i="1" s="1"/>
</calcChain>
</file>

<file path=xl/sharedStrings.xml><?xml version="1.0" encoding="utf-8"?>
<sst xmlns="http://schemas.openxmlformats.org/spreadsheetml/2006/main" count="62" uniqueCount="62">
  <si>
    <t>Утверждаю</t>
  </si>
  <si>
    <t>Председатель правления</t>
  </si>
  <si>
    <t>ТСЖ "Скворцова-Степанова,38"</t>
  </si>
  <si>
    <t>Львович О.В.</t>
  </si>
  <si>
    <t>СМЕТА НА СОДЕРЖАНИЕ ДОМА  в год (2021 г.)</t>
  </si>
  <si>
    <t>кв.м общая площадь</t>
  </si>
  <si>
    <t>Доходы</t>
  </si>
  <si>
    <t>Платежи на содержание дома</t>
  </si>
  <si>
    <t>Доходы размещения оборудования и аренды</t>
  </si>
  <si>
    <t>Итого доходы</t>
  </si>
  <si>
    <t>Свободные средства на непредевиденные расходы.</t>
  </si>
  <si>
    <t>Всего Резервный фонд (смета+свободные средства)</t>
  </si>
  <si>
    <t>Расходы</t>
  </si>
  <si>
    <t xml:space="preserve"> 2.1</t>
  </si>
  <si>
    <t>Административно-управленческие расходы</t>
  </si>
  <si>
    <t>Справочно</t>
  </si>
  <si>
    <t>NN</t>
  </si>
  <si>
    <t>Наименование</t>
  </si>
  <si>
    <t>руб/год</t>
  </si>
  <si>
    <t>на 1 кв.м/в месяц</t>
  </si>
  <si>
    <t>руб/мес</t>
  </si>
  <si>
    <t>НДФЛ</t>
  </si>
  <si>
    <t>На руки</t>
  </si>
  <si>
    <t>Заработная плата в т.ч.:</t>
  </si>
  <si>
    <t>Бухгалтер</t>
  </si>
  <si>
    <t>Председатель</t>
  </si>
  <si>
    <t xml:space="preserve">Паспортистка </t>
  </si>
  <si>
    <t xml:space="preserve">Сантехник </t>
  </si>
  <si>
    <t xml:space="preserve">Дворник </t>
  </si>
  <si>
    <t xml:space="preserve">Электрик </t>
  </si>
  <si>
    <t xml:space="preserve">Инженер </t>
  </si>
  <si>
    <t xml:space="preserve"> 2.2</t>
  </si>
  <si>
    <t>Налоги:</t>
  </si>
  <si>
    <t>Налоги на з/плату</t>
  </si>
  <si>
    <t>справочно</t>
  </si>
  <si>
    <t>Налог УСН</t>
  </si>
  <si>
    <t>Налоги на з/пл</t>
  </si>
  <si>
    <t>Итого налоги</t>
  </si>
  <si>
    <t xml:space="preserve"> 2.3</t>
  </si>
  <si>
    <t>Материальные расходы</t>
  </si>
  <si>
    <t>ПФ</t>
  </si>
  <si>
    <t>Канцтовары и оргтехника</t>
  </si>
  <si>
    <t>ФФОМС</t>
  </si>
  <si>
    <t xml:space="preserve"> 2.4</t>
  </si>
  <si>
    <t>Затраты на техническое обслуживание по договорам</t>
  </si>
  <si>
    <t>Итого</t>
  </si>
  <si>
    <t>Обслуживание лифта</t>
  </si>
  <si>
    <t>ТО лифта</t>
  </si>
  <si>
    <t>Клининговые услуги</t>
  </si>
  <si>
    <t>Обслуживание газовой подстанции</t>
  </si>
  <si>
    <t>Итого техническое обслуживание</t>
  </si>
  <si>
    <t xml:space="preserve"> 2.5</t>
  </si>
  <si>
    <t>Прочие расходы</t>
  </si>
  <si>
    <t>Услуги банка</t>
  </si>
  <si>
    <t>Страхование лифта</t>
  </si>
  <si>
    <t>ГИС ЖКХ</t>
  </si>
  <si>
    <t>Сайт</t>
  </si>
  <si>
    <t>Поддержка программы 1С</t>
  </si>
  <si>
    <t>Итого прочие расходы</t>
  </si>
  <si>
    <t>Итого по разделу 2</t>
  </si>
  <si>
    <t>Резервный фонд (ремонт домофона, антенны, зап.детали,ремонт насосов)</t>
  </si>
  <si>
    <t>Итого на 1 кв.м/месяц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</si>
</sst>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&quot;р.&quot;_-;\-* #,##0.00&quot;р.&quot;_-;_-* &quot;-&quot;??&quot;р.&quot;_-;_-@_-"/>
  </numFmts>
  <fonts count="4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2" fontId="0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0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3" borderId="7" xfId="0" applyFont="1" applyFill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7" xfId="1" applyFont="1" applyBorder="1" applyAlignment="1">
      <alignment horizontal="center"/>
    </xf>
    <xf numFmtId="164" fontId="2" fillId="0" borderId="5" xfId="1" applyFont="1" applyBorder="1"/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 wrapText="1"/>
    </xf>
    <xf numFmtId="164" fontId="1" fillId="0" borderId="5" xfId="1" applyFont="1" applyBorder="1" applyAlignment="1">
      <alignment horizontal="center"/>
    </xf>
    <xf numFmtId="164" fontId="1" fillId="0" borderId="5" xfId="1" applyFont="1" applyBorder="1"/>
    <xf numFmtId="0" fontId="0" fillId="0" borderId="5" xfId="0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64" fontId="1" fillId="0" borderId="0" xfId="1" applyFon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" fontId="2" fillId="0" borderId="5" xfId="0" applyNumberFormat="1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5" xfId="1" applyFont="1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6" xfId="0" applyBorder="1"/>
    <xf numFmtId="0" fontId="0" fillId="0" borderId="1" xfId="0" applyBorder="1" applyAlignment="1">
      <alignment horizontal="left"/>
    </xf>
    <xf numFmtId="164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0" borderId="5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G5" sqref="G5"/>
    </sheetView>
  </sheetViews>
  <sheetFormatPr defaultRowHeight="13.2" x14ac:dyDescent="0.25"/>
  <cols>
    <col min="4" max="4" width="32.5546875" customWidth="1"/>
    <col min="5" max="5" width="20.33203125" customWidth="1"/>
    <col min="7" max="7" width="17.44140625" customWidth="1"/>
    <col min="8" max="8" width="15.109375" customWidth="1"/>
    <col min="9" max="9" width="13.88671875" customWidth="1"/>
    <col min="12" max="12" width="16" customWidth="1"/>
    <col min="13" max="13" width="13.6640625" customWidth="1"/>
  </cols>
  <sheetData>
    <row r="1" spans="1:9" x14ac:dyDescent="0.25">
      <c r="E1" t="s">
        <v>0</v>
      </c>
    </row>
    <row r="2" spans="1:9" x14ac:dyDescent="0.25">
      <c r="E2" t="s">
        <v>1</v>
      </c>
    </row>
    <row r="3" spans="1:9" x14ac:dyDescent="0.25">
      <c r="E3" t="s">
        <v>2</v>
      </c>
    </row>
    <row r="4" spans="1:9" x14ac:dyDescent="0.25">
      <c r="F4" t="s">
        <v>3</v>
      </c>
    </row>
    <row r="5" spans="1:9" x14ac:dyDescent="0.25">
      <c r="B5" s="1" t="s">
        <v>4</v>
      </c>
      <c r="F5" s="2">
        <v>10187</v>
      </c>
      <c r="G5" s="3" t="s">
        <v>5</v>
      </c>
      <c r="H5" s="4"/>
    </row>
    <row r="6" spans="1:9" x14ac:dyDescent="0.25">
      <c r="A6" s="5">
        <v>1</v>
      </c>
      <c r="B6" s="6" t="s">
        <v>6</v>
      </c>
      <c r="C6" s="6"/>
      <c r="D6" s="6"/>
      <c r="E6" s="7"/>
    </row>
    <row r="7" spans="1:9" x14ac:dyDescent="0.25">
      <c r="A7" s="8"/>
      <c r="B7" s="9" t="s">
        <v>7</v>
      </c>
      <c r="C7" s="9"/>
      <c r="D7" s="9"/>
      <c r="E7" s="10">
        <f>10.5*10187*12</f>
        <v>1283562</v>
      </c>
    </row>
    <row r="8" spans="1:9" x14ac:dyDescent="0.25">
      <c r="A8" s="8"/>
      <c r="B8" s="9" t="s">
        <v>8</v>
      </c>
      <c r="C8" s="9"/>
      <c r="D8" s="9"/>
      <c r="E8" s="10">
        <v>80000</v>
      </c>
    </row>
    <row r="9" spans="1:9" x14ac:dyDescent="0.25">
      <c r="A9" s="11"/>
      <c r="B9" s="12" t="s">
        <v>9</v>
      </c>
      <c r="C9" s="12"/>
      <c r="D9" s="12"/>
      <c r="E9" s="13">
        <f>SUM(E7:E8)</f>
        <v>1363562</v>
      </c>
    </row>
    <row r="10" spans="1:9" x14ac:dyDescent="0.25">
      <c r="A10" s="14"/>
      <c r="B10" s="9" t="s">
        <v>10</v>
      </c>
      <c r="C10" s="9"/>
      <c r="D10" s="9"/>
      <c r="E10" s="15">
        <f>+E9-E45</f>
        <v>80194.60400000005</v>
      </c>
      <c r="G10" s="16"/>
    </row>
    <row r="11" spans="1:9" x14ac:dyDescent="0.25">
      <c r="A11" s="14"/>
      <c r="B11" s="9" t="s">
        <v>11</v>
      </c>
      <c r="C11" s="9"/>
      <c r="D11" s="9"/>
      <c r="E11" s="15">
        <f>+E10+E44</f>
        <v>139194.60400000005</v>
      </c>
    </row>
    <row r="12" spans="1:9" ht="13.8" thickBot="1" x14ac:dyDescent="0.3">
      <c r="A12" s="17">
        <v>2</v>
      </c>
      <c r="B12" s="6" t="s">
        <v>12</v>
      </c>
      <c r="C12" s="6"/>
      <c r="D12" s="6"/>
      <c r="E12" s="18"/>
    </row>
    <row r="13" spans="1:9" ht="13.8" thickBot="1" x14ac:dyDescent="0.3">
      <c r="A13" s="13" t="s">
        <v>13</v>
      </c>
      <c r="B13" s="3" t="s">
        <v>14</v>
      </c>
      <c r="C13" s="3"/>
      <c r="D13" s="3"/>
      <c r="E13" s="3"/>
      <c r="F13" s="19"/>
      <c r="G13" s="18"/>
      <c r="H13" s="20" t="s">
        <v>15</v>
      </c>
      <c r="I13" s="21"/>
    </row>
    <row r="14" spans="1:9" ht="48.6" customHeight="1" x14ac:dyDescent="0.25">
      <c r="A14" s="22" t="s">
        <v>16</v>
      </c>
      <c r="B14" s="23" t="s">
        <v>17</v>
      </c>
      <c r="C14" s="23"/>
      <c r="D14" s="23"/>
      <c r="E14" s="24" t="s">
        <v>18</v>
      </c>
      <c r="F14" s="25" t="s">
        <v>19</v>
      </c>
      <c r="G14" s="24" t="s">
        <v>20</v>
      </c>
      <c r="H14" s="26" t="s">
        <v>21</v>
      </c>
      <c r="I14" s="26" t="s">
        <v>22</v>
      </c>
    </row>
    <row r="15" spans="1:9" x14ac:dyDescent="0.25">
      <c r="A15" s="27"/>
      <c r="B15" s="28" t="s">
        <v>23</v>
      </c>
      <c r="C15" s="29"/>
      <c r="D15" s="30"/>
      <c r="E15" s="31">
        <f>+E16+E17+E18+E19+E20+E21+E22+E23</f>
        <v>654876</v>
      </c>
      <c r="F15" s="31">
        <f t="shared" ref="F15:F22" si="0">+E15/$F$5/12</f>
        <v>5.357121821929911</v>
      </c>
      <c r="G15" s="32">
        <f>+G16+G17+G18+G19+G20+G21+G22+G23</f>
        <v>54573</v>
      </c>
      <c r="H15" s="32">
        <f>+H16+H17+H18+H19+H20+H21+H22+H23</f>
        <v>7094.49</v>
      </c>
      <c r="I15" s="32">
        <f>+I16+I17+I18+I19+I20+I21+I22+I23</f>
        <v>47478.51</v>
      </c>
    </row>
    <row r="16" spans="1:9" x14ac:dyDescent="0.25">
      <c r="A16" s="33"/>
      <c r="B16" s="34" t="s">
        <v>24</v>
      </c>
      <c r="C16" s="34"/>
      <c r="D16" s="34"/>
      <c r="E16" s="35">
        <f t="shared" ref="E16:E22" si="1">+G16*12</f>
        <v>168000</v>
      </c>
      <c r="F16" s="35">
        <f t="shared" si="0"/>
        <v>1.3743005791695297</v>
      </c>
      <c r="G16" s="36">
        <v>14000</v>
      </c>
      <c r="H16" s="36">
        <f t="shared" ref="H16:H22" si="2">+G16*0.13</f>
        <v>1820</v>
      </c>
      <c r="I16" s="36">
        <f t="shared" ref="I16:I22" si="3">+G16-H16</f>
        <v>12180</v>
      </c>
    </row>
    <row r="17" spans="1:11" x14ac:dyDescent="0.25">
      <c r="A17" s="33"/>
      <c r="B17" s="34" t="s">
        <v>25</v>
      </c>
      <c r="C17" s="34"/>
      <c r="D17" s="34"/>
      <c r="E17" s="35">
        <f t="shared" si="1"/>
        <v>144000</v>
      </c>
      <c r="F17" s="35">
        <f t="shared" si="0"/>
        <v>1.1779719250024541</v>
      </c>
      <c r="G17" s="36">
        <v>12000</v>
      </c>
      <c r="H17" s="36">
        <f t="shared" si="2"/>
        <v>1560</v>
      </c>
      <c r="I17" s="36">
        <f t="shared" si="3"/>
        <v>10440</v>
      </c>
    </row>
    <row r="18" spans="1:11" x14ac:dyDescent="0.25">
      <c r="A18" s="33"/>
      <c r="B18" s="37" t="s">
        <v>26</v>
      </c>
      <c r="C18" s="34"/>
      <c r="D18" s="34"/>
      <c r="E18" s="35">
        <f t="shared" si="1"/>
        <v>41400</v>
      </c>
      <c r="F18" s="35">
        <f t="shared" si="0"/>
        <v>0.33866692843820556</v>
      </c>
      <c r="G18" s="36">
        <v>3450</v>
      </c>
      <c r="H18" s="36">
        <f t="shared" si="2"/>
        <v>448.5</v>
      </c>
      <c r="I18" s="36">
        <f t="shared" si="3"/>
        <v>3001.5</v>
      </c>
    </row>
    <row r="19" spans="1:11" x14ac:dyDescent="0.25">
      <c r="A19" s="33"/>
      <c r="B19" s="37" t="s">
        <v>27</v>
      </c>
      <c r="C19" s="34"/>
      <c r="D19" s="34"/>
      <c r="E19" s="35">
        <f t="shared" si="1"/>
        <v>84000</v>
      </c>
      <c r="F19" s="35">
        <f t="shared" si="0"/>
        <v>0.68715028958476487</v>
      </c>
      <c r="G19" s="36">
        <v>7000</v>
      </c>
      <c r="H19" s="36">
        <f t="shared" si="2"/>
        <v>910</v>
      </c>
      <c r="I19" s="36">
        <f t="shared" si="3"/>
        <v>6090</v>
      </c>
    </row>
    <row r="20" spans="1:11" x14ac:dyDescent="0.25">
      <c r="A20" s="33"/>
      <c r="B20" s="37" t="s">
        <v>28</v>
      </c>
      <c r="C20" s="34"/>
      <c r="D20" s="34"/>
      <c r="E20" s="35">
        <f t="shared" si="1"/>
        <v>114000</v>
      </c>
      <c r="F20" s="35">
        <f t="shared" si="0"/>
        <v>0.93256110729360941</v>
      </c>
      <c r="G20" s="36">
        <v>9500</v>
      </c>
      <c r="H20" s="36">
        <f t="shared" si="2"/>
        <v>1235</v>
      </c>
      <c r="I20" s="36">
        <f t="shared" si="3"/>
        <v>8265</v>
      </c>
    </row>
    <row r="21" spans="1:11" x14ac:dyDescent="0.25">
      <c r="A21" s="33"/>
      <c r="B21" s="37" t="s">
        <v>29</v>
      </c>
      <c r="C21" s="34"/>
      <c r="D21" s="34"/>
      <c r="E21" s="35">
        <f t="shared" si="1"/>
        <v>41400</v>
      </c>
      <c r="F21" s="35">
        <f t="shared" si="0"/>
        <v>0.33866692843820556</v>
      </c>
      <c r="G21" s="36">
        <v>3450</v>
      </c>
      <c r="H21" s="36">
        <f t="shared" si="2"/>
        <v>448.5</v>
      </c>
      <c r="I21" s="36">
        <f t="shared" si="3"/>
        <v>3001.5</v>
      </c>
    </row>
    <row r="22" spans="1:11" x14ac:dyDescent="0.25">
      <c r="A22" s="33"/>
      <c r="B22" s="37" t="s">
        <v>30</v>
      </c>
      <c r="C22" s="34"/>
      <c r="D22" s="34"/>
      <c r="E22" s="35">
        <f t="shared" si="1"/>
        <v>62076</v>
      </c>
      <c r="F22" s="35">
        <f t="shared" si="0"/>
        <v>0.50780406400314126</v>
      </c>
      <c r="G22" s="36">
        <v>5173</v>
      </c>
      <c r="H22" s="36">
        <f t="shared" si="2"/>
        <v>672.49</v>
      </c>
      <c r="I22" s="36">
        <f t="shared" si="3"/>
        <v>4500.51</v>
      </c>
    </row>
    <row r="23" spans="1:11" x14ac:dyDescent="0.25">
      <c r="A23" s="33"/>
      <c r="B23" s="37"/>
      <c r="C23" s="34"/>
      <c r="D23" s="34"/>
      <c r="E23" s="35"/>
      <c r="F23" s="35"/>
      <c r="G23" s="36"/>
      <c r="H23" s="36"/>
      <c r="I23" s="36"/>
    </row>
    <row r="24" spans="1:11" x14ac:dyDescent="0.25">
      <c r="A24" s="38" t="s">
        <v>31</v>
      </c>
      <c r="B24" s="39" t="s">
        <v>32</v>
      </c>
      <c r="C24" s="40"/>
      <c r="D24" s="41"/>
      <c r="E24" s="35"/>
      <c r="F24" s="35"/>
      <c r="G24" s="42"/>
      <c r="H24" s="42"/>
      <c r="I24" s="42"/>
      <c r="K24" s="1"/>
    </row>
    <row r="25" spans="1:11" x14ac:dyDescent="0.25">
      <c r="A25" s="38"/>
      <c r="B25" s="43" t="s">
        <v>33</v>
      </c>
      <c r="C25" s="44"/>
      <c r="D25" s="45"/>
      <c r="E25" s="35">
        <f>+I30</f>
        <v>177471.39600000001</v>
      </c>
      <c r="F25" s="35">
        <f>+E25/$F$5/12</f>
        <v>1.4517800137430059</v>
      </c>
      <c r="H25" t="s">
        <v>34</v>
      </c>
    </row>
    <row r="26" spans="1:11" x14ac:dyDescent="0.25">
      <c r="A26" s="46"/>
      <c r="B26" s="43" t="s">
        <v>35</v>
      </c>
      <c r="C26" s="44"/>
      <c r="D26" s="45"/>
      <c r="E26" s="35">
        <v>4000</v>
      </c>
      <c r="F26" s="35">
        <f>+E26/$F$5/12</f>
        <v>3.2721442361179277E-2</v>
      </c>
      <c r="G26" s="47"/>
      <c r="H26" s="47" t="s">
        <v>36</v>
      </c>
      <c r="I26" s="47"/>
    </row>
    <row r="27" spans="1:11" x14ac:dyDescent="0.25">
      <c r="A27" s="38"/>
      <c r="B27" s="48" t="s">
        <v>37</v>
      </c>
      <c r="C27" s="49"/>
      <c r="D27" s="50"/>
      <c r="E27" s="51">
        <f>+E25+E26</f>
        <v>181471.39600000001</v>
      </c>
      <c r="F27" s="51">
        <f>+E27/$F$5/12</f>
        <v>1.4845014561041852</v>
      </c>
      <c r="G27" s="47"/>
      <c r="H27" s="47"/>
      <c r="I27" s="47"/>
    </row>
    <row r="28" spans="1:11" x14ac:dyDescent="0.25">
      <c r="A28" s="38" t="s">
        <v>38</v>
      </c>
      <c r="B28" s="48" t="s">
        <v>39</v>
      </c>
      <c r="C28" s="49"/>
      <c r="D28" s="50"/>
      <c r="E28" s="51"/>
      <c r="F28" s="51"/>
      <c r="G28" s="38" t="s">
        <v>40</v>
      </c>
      <c r="H28" s="52">
        <f>+E15</f>
        <v>654876</v>
      </c>
      <c r="I28" s="47">
        <f>+H28*0.22</f>
        <v>144072.72</v>
      </c>
    </row>
    <row r="29" spans="1:11" x14ac:dyDescent="0.25">
      <c r="A29" s="38"/>
      <c r="B29" s="43" t="s">
        <v>41</v>
      </c>
      <c r="C29" s="44"/>
      <c r="D29" s="45"/>
      <c r="E29" s="51">
        <v>4000</v>
      </c>
      <c r="F29" s="51">
        <f>+E29/$F$5/12</f>
        <v>3.2721442361179277E-2</v>
      </c>
      <c r="G29" s="38" t="s">
        <v>42</v>
      </c>
      <c r="H29" s="52">
        <f>+E15</f>
        <v>654876</v>
      </c>
      <c r="I29" s="47">
        <f>+H29*0.051</f>
        <v>33398.675999999999</v>
      </c>
    </row>
    <row r="30" spans="1:11" x14ac:dyDescent="0.25">
      <c r="A30" s="38" t="s">
        <v>43</v>
      </c>
      <c r="B30" s="48" t="s">
        <v>44</v>
      </c>
      <c r="C30" s="49"/>
      <c r="D30" s="50"/>
      <c r="E30" s="51"/>
      <c r="F30" s="51"/>
      <c r="G30" s="38" t="s">
        <v>45</v>
      </c>
      <c r="H30" s="47"/>
      <c r="I30" s="53">
        <f>SUM(I28:I29)</f>
        <v>177471.39600000001</v>
      </c>
    </row>
    <row r="31" spans="1:11" x14ac:dyDescent="0.25">
      <c r="A31" s="38"/>
      <c r="B31" s="43" t="s">
        <v>46</v>
      </c>
      <c r="C31" s="44"/>
      <c r="D31" s="45"/>
      <c r="E31" s="35">
        <f>12000*12</f>
        <v>144000</v>
      </c>
      <c r="F31" s="35">
        <f>+E31/$F$5/12</f>
        <v>1.1779719250024541</v>
      </c>
    </row>
    <row r="32" spans="1:11" x14ac:dyDescent="0.25">
      <c r="A32" s="38"/>
      <c r="B32" s="43" t="s">
        <v>47</v>
      </c>
      <c r="C32" s="44"/>
      <c r="D32" s="44"/>
      <c r="E32" s="35">
        <f>2800*4*1.1</f>
        <v>12320.000000000002</v>
      </c>
      <c r="F32" s="35">
        <f>+E32/$F$5/12</f>
        <v>0.10078204247243221</v>
      </c>
    </row>
    <row r="33" spans="1:7" x14ac:dyDescent="0.25">
      <c r="A33" s="38"/>
      <c r="B33" s="54" t="s">
        <v>48</v>
      </c>
      <c r="C33" s="55"/>
      <c r="D33" s="55"/>
      <c r="E33" s="35">
        <f>11200*12</f>
        <v>134400</v>
      </c>
      <c r="F33" s="35">
        <f>+E33/$F$5/12</f>
        <v>1.0994404633356238</v>
      </c>
    </row>
    <row r="34" spans="1:7" x14ac:dyDescent="0.25">
      <c r="A34" s="38"/>
      <c r="B34" s="43" t="s">
        <v>49</v>
      </c>
      <c r="C34" s="44"/>
      <c r="D34" s="44"/>
      <c r="E34" s="35">
        <v>70000</v>
      </c>
      <c r="F34" s="35">
        <f>+E34/$F$5/12</f>
        <v>0.57262524132063741</v>
      </c>
    </row>
    <row r="35" spans="1:7" x14ac:dyDescent="0.25">
      <c r="A35" s="38"/>
      <c r="B35" s="49" t="s">
        <v>50</v>
      </c>
      <c r="C35" s="49"/>
      <c r="D35" s="49"/>
      <c r="E35" s="51">
        <f>SUM(E31:E34)</f>
        <v>360720</v>
      </c>
      <c r="F35" s="51">
        <f>+E35/$F$5/12</f>
        <v>2.9508196721311477</v>
      </c>
    </row>
    <row r="36" spans="1:7" x14ac:dyDescent="0.25">
      <c r="A36" s="27" t="s">
        <v>51</v>
      </c>
      <c r="B36" s="1" t="s">
        <v>52</v>
      </c>
      <c r="E36" s="56"/>
      <c r="F36" s="31"/>
    </row>
    <row r="37" spans="1:7" x14ac:dyDescent="0.25">
      <c r="A37" s="38"/>
      <c r="B37" s="43" t="s">
        <v>53</v>
      </c>
      <c r="C37" s="44"/>
      <c r="D37" s="44"/>
      <c r="E37" s="35">
        <v>5000</v>
      </c>
      <c r="F37" s="35">
        <f t="shared" ref="F37:F42" si="4">+E37/$F$5/12</f>
        <v>4.0901802951474102E-2</v>
      </c>
    </row>
    <row r="38" spans="1:7" x14ac:dyDescent="0.25">
      <c r="A38" s="38"/>
      <c r="B38" s="43" t="s">
        <v>54</v>
      </c>
      <c r="C38" s="44"/>
      <c r="D38" s="44"/>
      <c r="E38" s="35">
        <v>1700</v>
      </c>
      <c r="F38" s="35">
        <f t="shared" si="4"/>
        <v>1.3906613003501196E-2</v>
      </c>
    </row>
    <row r="39" spans="1:7" x14ac:dyDescent="0.25">
      <c r="A39" s="38"/>
      <c r="B39" s="43" t="s">
        <v>55</v>
      </c>
      <c r="C39" s="44"/>
      <c r="D39" s="44"/>
      <c r="E39" s="35">
        <v>5600</v>
      </c>
      <c r="F39" s="35">
        <f t="shared" si="4"/>
        <v>4.5810019305650991E-2</v>
      </c>
    </row>
    <row r="40" spans="1:7" x14ac:dyDescent="0.25">
      <c r="A40" s="38"/>
      <c r="B40" s="57" t="s">
        <v>56</v>
      </c>
      <c r="C40" s="55"/>
      <c r="D40" s="55"/>
      <c r="E40" s="35">
        <v>4000</v>
      </c>
      <c r="F40" s="35">
        <f t="shared" si="4"/>
        <v>3.2721442361179277E-2</v>
      </c>
    </row>
    <row r="41" spans="1:7" x14ac:dyDescent="0.25">
      <c r="A41" s="38"/>
      <c r="B41" s="57" t="s">
        <v>57</v>
      </c>
      <c r="C41" s="55"/>
      <c r="D41" s="55"/>
      <c r="E41" s="35">
        <v>7000</v>
      </c>
      <c r="F41" s="35">
        <f t="shared" si="4"/>
        <v>5.7262524132063737E-2</v>
      </c>
    </row>
    <row r="42" spans="1:7" x14ac:dyDescent="0.25">
      <c r="A42" s="38"/>
      <c r="B42" s="48" t="s">
        <v>58</v>
      </c>
      <c r="C42" s="49"/>
      <c r="D42" s="49"/>
      <c r="E42" s="51">
        <f>+E37+E38+E39+E40+E41</f>
        <v>23300</v>
      </c>
      <c r="F42" s="51">
        <f t="shared" si="4"/>
        <v>0.1906024017538693</v>
      </c>
    </row>
    <row r="43" spans="1:7" x14ac:dyDescent="0.25">
      <c r="A43" s="38"/>
      <c r="B43" s="48" t="s">
        <v>59</v>
      </c>
      <c r="C43" s="49"/>
      <c r="D43" s="49"/>
      <c r="E43" s="51">
        <f>+E15+E27+E29+E35+E42</f>
        <v>1224367.3959999999</v>
      </c>
      <c r="F43" s="51">
        <f>+E43/F5/12</f>
        <v>10.015766794280291</v>
      </c>
      <c r="G43" s="58"/>
    </row>
    <row r="44" spans="1:7" ht="22.5" customHeight="1" x14ac:dyDescent="0.25">
      <c r="A44" s="38"/>
      <c r="B44" s="59" t="s">
        <v>60</v>
      </c>
      <c r="C44" s="60"/>
      <c r="D44" s="61"/>
      <c r="E44" s="51">
        <v>59000</v>
      </c>
      <c r="F44" s="51">
        <f>+E44/$F$5/12</f>
        <v>0.48264127482739444</v>
      </c>
    </row>
    <row r="45" spans="1:7" x14ac:dyDescent="0.25">
      <c r="A45" s="62"/>
      <c r="B45" s="28" t="s">
        <v>61</v>
      </c>
      <c r="C45" s="29"/>
      <c r="D45" s="30"/>
      <c r="E45" s="51">
        <f>+E43+E44</f>
        <v>1283367.3959999999</v>
      </c>
      <c r="F45" s="51">
        <f>+F43+F44</f>
        <v>10.498408069107684</v>
      </c>
    </row>
  </sheetData>
  <mergeCells count="31">
    <mergeCell ref="B45:D45"/>
    <mergeCell ref="B32:D32"/>
    <mergeCell ref="B34:D34"/>
    <mergeCell ref="B37:D37"/>
    <mergeCell ref="B38:D38"/>
    <mergeCell ref="B39:D39"/>
    <mergeCell ref="B44:D44"/>
    <mergeCell ref="B23:D23"/>
    <mergeCell ref="B24:D24"/>
    <mergeCell ref="B25:D25"/>
    <mergeCell ref="B26:D26"/>
    <mergeCell ref="B29:D29"/>
    <mergeCell ref="B31:D31"/>
    <mergeCell ref="B17:D17"/>
    <mergeCell ref="B18:D18"/>
    <mergeCell ref="B19:D19"/>
    <mergeCell ref="B20:D20"/>
    <mergeCell ref="B21:D21"/>
    <mergeCell ref="B22:D22"/>
    <mergeCell ref="B11:D11"/>
    <mergeCell ref="B12:D12"/>
    <mergeCell ref="H13:I13"/>
    <mergeCell ref="B14:D14"/>
    <mergeCell ref="B15:D15"/>
    <mergeCell ref="B16:D16"/>
    <mergeCell ref="A6:A9"/>
    <mergeCell ref="B6:D6"/>
    <mergeCell ref="B7:D7"/>
    <mergeCell ref="B8:D8"/>
    <mergeCell ref="B9:D9"/>
    <mergeCell ref="B10:D10"/>
  </mergeCells>
  <pageMargins left="0.70866141732283472" right="0.70866141732283472" top="0.2" bottom="0.19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Львович</dc:creator>
  <cp:lastModifiedBy>Михаил Львович</cp:lastModifiedBy>
  <dcterms:created xsi:type="dcterms:W3CDTF">2021-02-06T11:29:36Z</dcterms:created>
  <dcterms:modified xsi:type="dcterms:W3CDTF">2021-02-06T11:30:03Z</dcterms:modified>
</cp:coreProperties>
</file>